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tabRatio="601" activeTab="2"/>
  </bookViews>
  <sheets>
    <sheet name="Mixt&amp;Batt" sheetId="1" r:id="rId1"/>
    <sheet name="Accu&amp;Résé" sheetId="2" r:id="rId2"/>
    <sheet name="hg&amp;PoussBtn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<sst xmlns="http://schemas.openxmlformats.org/spreadsheetml/2006/main" count="76" uniqueCount="68">
  <si>
    <r>
      <t xml:space="preserve">         </t>
    </r>
    <r>
      <rPr>
        <sz val="18"/>
        <rFont val="MS Sans Serif"/>
        <family val="2"/>
      </rPr>
      <t>G</t>
    </r>
    <r>
      <rPr>
        <sz val="14"/>
        <rFont val="MS Sans Serif"/>
        <family val="2"/>
      </rPr>
      <t>EST</t>
    </r>
    <r>
      <rPr>
        <sz val="18"/>
        <rFont val="MS Sans Serif"/>
        <family val="2"/>
      </rPr>
      <t>OS</t>
    </r>
    <r>
      <rPr>
        <sz val="14"/>
        <rFont val="MS Sans Serif"/>
        <family val="2"/>
      </rPr>
      <t xml:space="preserve">TOCK                                                </t>
    </r>
  </si>
  <si>
    <t>INVENTAIRE MENSUEL</t>
  </si>
  <si>
    <t>A 1  A 2</t>
  </si>
  <si>
    <t>MIXTES ET RESERVE pr/Silo</t>
  </si>
  <si>
    <t>Piles MIXTES M.D.T.silo</t>
  </si>
  <si>
    <t>Reserve pr/silo triées</t>
  </si>
  <si>
    <t>Batteries 6 V /silo A.1500</t>
  </si>
  <si>
    <t>ACCUMULATEURS ET RESE</t>
  </si>
  <si>
    <t>C 1  C 2</t>
  </si>
  <si>
    <t>15 V. Afr (cubique) silo</t>
  </si>
  <si>
    <t>D.Hg Afr (cylindrique) silo</t>
  </si>
  <si>
    <t>TOTAL MIXTES A 1</t>
  </si>
  <si>
    <t>B 1  B 2</t>
  </si>
  <si>
    <t>SELS,Hg liquide,POUSS.BOUTONS</t>
  </si>
  <si>
    <t xml:space="preserve">TOTAL Hg,sels  C 1 </t>
  </si>
  <si>
    <t>TOTAL Pouss,Boutons  C 2</t>
  </si>
  <si>
    <t>TOTAL FEUILLE :</t>
  </si>
  <si>
    <t xml:space="preserve">TOTAL FEUILLE  : </t>
  </si>
  <si>
    <t>TOTAL  Résé  B 2</t>
  </si>
  <si>
    <t xml:space="preserve">TOTAL Accu  B 1 </t>
  </si>
  <si>
    <t>Batteries Arsenal(Caisses</t>
  </si>
  <si>
    <t>Batteries Arsenal(Big-Bag</t>
  </si>
  <si>
    <t>Batteries Clôtures</t>
  </si>
  <si>
    <t>Batt.Structure métallique</t>
  </si>
  <si>
    <t>Batt.Salines Verre</t>
  </si>
  <si>
    <t>TOTAL BATTERIES B 2</t>
  </si>
  <si>
    <t>Ni-Cd PACK</t>
  </si>
  <si>
    <t>Ni-Cd Monocells</t>
  </si>
  <si>
    <t>Ni-Cd Batterie Industrielle</t>
  </si>
  <si>
    <t>Total  Nickel Cadmium</t>
  </si>
  <si>
    <t>Piles au LITHIUM</t>
  </si>
  <si>
    <t>Accumulat. au PLOMBS</t>
  </si>
  <si>
    <t>Condensateurs</t>
  </si>
  <si>
    <t>Relais au mercure</t>
  </si>
  <si>
    <t>RESE  5</t>
  </si>
  <si>
    <t>RESE  6</t>
  </si>
  <si>
    <t>RESE  7</t>
  </si>
  <si>
    <t>RESE  8</t>
  </si>
  <si>
    <t>RESE 10</t>
  </si>
  <si>
    <t>RESE 10  Z</t>
  </si>
  <si>
    <t>RESE  11</t>
  </si>
  <si>
    <t xml:space="preserve">Recymet     1123   Aclens </t>
  </si>
  <si>
    <t>Solutions Hg liquide</t>
  </si>
  <si>
    <t>Thermomètres Hg</t>
  </si>
  <si>
    <t>Contacteurs Hg (verre)</t>
  </si>
  <si>
    <t>Produits Pharma.périmés</t>
  </si>
  <si>
    <t>Déchets TRI divers</t>
  </si>
  <si>
    <t>Oxyde de ZINC</t>
  </si>
  <si>
    <t>Boue d'hydroxyde métalque</t>
  </si>
  <si>
    <t>Terre souillée</t>
  </si>
  <si>
    <t>Sels de mercure</t>
  </si>
  <si>
    <t>Oxyde de Manganèse</t>
  </si>
  <si>
    <t>Poudre d'oxyde mercure</t>
  </si>
  <si>
    <t>Poussière Boutons,3 A</t>
  </si>
  <si>
    <t>Poussière cyclône</t>
  </si>
  <si>
    <t>Poussière Silo (noire)</t>
  </si>
  <si>
    <t>Piles BOUTONS Hg</t>
  </si>
  <si>
    <t>Piles Boutons Blisters</t>
  </si>
  <si>
    <t>Piles Boutons ZincAir</t>
  </si>
  <si>
    <t>S.Kitenge  Ghu</t>
  </si>
  <si>
    <t>Feuille 1</t>
  </si>
  <si>
    <t>Feuille 2</t>
  </si>
  <si>
    <t>Feuille 3</t>
  </si>
  <si>
    <t>TOTAUX</t>
  </si>
  <si>
    <t>Pack in</t>
  </si>
  <si>
    <t>Monocell in</t>
  </si>
  <si>
    <t>Batt.indust in</t>
  </si>
  <si>
    <t>Recymet  1123-Aclens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</si>
</sst>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d/m/yy"/>
  </numFmts>
  <fonts count="11">
    <font>
      <sz val="10"/>
      <name val="Arial"/>
      <family val="0"/>
    </font>
    <font>
      <sz val="9"/>
      <name val="Arial"/>
      <family val="2"/>
    </font>
    <font>
      <sz val="14"/>
      <name val="MS Sans Serif"/>
      <family val="2"/>
    </font>
    <font>
      <sz val="18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 quotePrefix="1">
      <alignment horizontal="left" vertical="top" wrapText="1"/>
    </xf>
    <xf numFmtId="0" fontId="2" fillId="0" borderId="0" xfId="0" applyFont="1" applyAlignment="1" quotePrefix="1">
      <alignment horizontal="left" vertical="center"/>
    </xf>
    <xf numFmtId="0" fontId="0" fillId="0" borderId="0" xfId="0" applyAlignment="1" quotePrefix="1">
      <alignment horizontal="lef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15" fontId="4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 vertical="top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Alignment="1" quotePrefix="1">
      <alignment horizontal="left" vertical="top" wrapText="1"/>
    </xf>
    <xf numFmtId="0" fontId="5" fillId="0" borderId="0" xfId="0" applyFont="1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0" fillId="0" borderId="6" xfId="0" applyBorder="1" applyAlignment="1">
      <alignment/>
    </xf>
    <xf numFmtId="0" fontId="5" fillId="0" borderId="7" xfId="0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5" fillId="0" borderId="8" xfId="0" applyFont="1" applyBorder="1" applyAlignment="1">
      <alignment/>
    </xf>
    <xf numFmtId="0" fontId="6" fillId="0" borderId="5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6" fillId="0" borderId="1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5" fillId="0" borderId="3" xfId="0" applyFont="1" applyBorder="1" applyAlignment="1">
      <alignment horizontal="center" vertical="top"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6" xfId="0" applyFont="1" applyBorder="1" applyAlignment="1">
      <alignment/>
    </xf>
    <xf numFmtId="0" fontId="8" fillId="0" borderId="4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2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581025</xdr:colOff>
      <xdr:row>7</xdr:row>
      <xdr:rowOff>0</xdr:rowOff>
    </xdr:from>
    <xdr:to>
      <xdr:col>9</xdr:col>
      <xdr:colOff>247650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5534025" y="12668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8</xdr:row>
      <xdr:rowOff>0</xdr:rowOff>
    </xdr:from>
    <xdr:to>
      <xdr:col>9</xdr:col>
      <xdr:colOff>247650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5534025" y="14097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9</xdr:col>
      <xdr:colOff>247650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5534025" y="15525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luxLogistiqueStock\FLXINRECJan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x-In-RecS51 12 97  (2)"/>
      <sheetName val="BseDnéFlux9801"/>
      <sheetName val="Feuil4 (2)"/>
      <sheetName val="Feuil5 (2)"/>
      <sheetName val="Feuil6 (2)"/>
      <sheetName val="Feuil7 (2)"/>
      <sheetName val="Feuil8 (2)"/>
      <sheetName val="Feuil9 (2)"/>
      <sheetName val="Feuil10 (2)"/>
      <sheetName val="Feuil11 (2)"/>
      <sheetName val="Feuil12 (2)"/>
      <sheetName val="Feuil4"/>
      <sheetName val="Feuil5"/>
      <sheetName val="Feuil6"/>
      <sheetName val="Feuil7"/>
      <sheetName val="Feuil8"/>
      <sheetName val="Feuil9"/>
      <sheetName val="Feuil10"/>
      <sheetName val="Feuil11"/>
      <sheetName val="Feuil12"/>
    </sheetNames>
    <sheetDataSet>
      <sheetData sheetId="1">
        <row r="34">
          <cell r="F34">
            <v>56241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E9">
      <selection activeCell="O33" sqref="O33"/>
    </sheetView>
  </sheetViews>
  <sheetFormatPr defaultColWidth="11.421875" defaultRowHeight="12.75"/>
  <cols>
    <col min="1" max="16384" width="9.28125" style="0" customWidth="1"/>
  </cols>
  <sheetData>
    <row r="1" spans="1:14" ht="35.25" customHeight="1">
      <c r="A1" s="16" t="s">
        <v>41</v>
      </c>
      <c r="B1" s="2" t="s">
        <v>0</v>
      </c>
      <c r="E1" s="3"/>
      <c r="F1" s="4" t="s">
        <v>1</v>
      </c>
      <c r="G1" s="4"/>
      <c r="H1" s="4" t="s">
        <v>2</v>
      </c>
      <c r="I1" s="5" t="s">
        <v>3</v>
      </c>
      <c r="J1" s="11"/>
      <c r="K1" s="11"/>
      <c r="L1" s="11"/>
      <c r="M1" s="27" t="s">
        <v>59</v>
      </c>
      <c r="N1" s="8">
        <f ca="1">TODAY()</f>
        <v>35827</v>
      </c>
    </row>
    <row r="2" spans="1:11" ht="6.75" customHeight="1">
      <c r="A2" s="1"/>
      <c r="B2" s="2"/>
      <c r="E2" s="3"/>
      <c r="F2" s="4"/>
      <c r="G2" s="4"/>
      <c r="H2" s="4"/>
      <c r="I2" s="5"/>
      <c r="J2" s="6"/>
      <c r="K2" s="7"/>
    </row>
    <row r="3" spans="1:14" s="9" customFormat="1" ht="11.25">
      <c r="A3" s="12" t="s">
        <v>4</v>
      </c>
      <c r="B3" s="12"/>
      <c r="D3" s="13" t="s">
        <v>5</v>
      </c>
      <c r="E3" s="14"/>
      <c r="G3" s="13" t="s">
        <v>6</v>
      </c>
      <c r="H3" s="14"/>
      <c r="J3" s="34" t="s">
        <v>9</v>
      </c>
      <c r="K3" s="35"/>
      <c r="M3" s="34" t="s">
        <v>10</v>
      </c>
      <c r="N3" s="35"/>
    </row>
    <row r="4" spans="1:14" s="9" customFormat="1" ht="11.25">
      <c r="A4" s="9">
        <v>86979</v>
      </c>
      <c r="B4" s="10">
        <v>280</v>
      </c>
      <c r="D4" s="9">
        <v>3253</v>
      </c>
      <c r="E4" s="10">
        <v>3253</v>
      </c>
      <c r="G4" s="9">
        <v>20814</v>
      </c>
      <c r="H4" s="10">
        <v>3558</v>
      </c>
      <c r="I4" s="9">
        <v>756</v>
      </c>
      <c r="J4" s="9">
        <v>0</v>
      </c>
      <c r="K4" s="10"/>
      <c r="N4" s="10"/>
    </row>
    <row r="5" spans="1:14" s="9" customFormat="1" ht="11.25">
      <c r="A5" s="9">
        <v>56284</v>
      </c>
      <c r="B5" s="10">
        <v>510</v>
      </c>
      <c r="D5" s="9">
        <v>6141</v>
      </c>
      <c r="E5" s="10">
        <v>6141</v>
      </c>
      <c r="H5" s="10">
        <v>6745</v>
      </c>
      <c r="I5" s="9">
        <v>942</v>
      </c>
      <c r="K5" s="10"/>
      <c r="N5" s="10"/>
    </row>
    <row r="6" spans="1:14" s="9" customFormat="1" ht="11.25">
      <c r="A6" s="9">
        <v>93586</v>
      </c>
      <c r="B6" s="10">
        <v>86479</v>
      </c>
      <c r="D6" s="9">
        <v>24816</v>
      </c>
      <c r="E6" s="10">
        <v>7685</v>
      </c>
      <c r="H6" s="10">
        <v>3321</v>
      </c>
      <c r="I6" s="9">
        <v>569</v>
      </c>
      <c r="K6" s="10"/>
      <c r="N6" s="10"/>
    </row>
    <row r="7" spans="1:14" s="9" customFormat="1" ht="11.25">
      <c r="A7" s="9">
        <v>66579</v>
      </c>
      <c r="B7" s="10">
        <v>63202</v>
      </c>
      <c r="D7" s="9">
        <v>11243</v>
      </c>
      <c r="E7" s="10">
        <v>17131</v>
      </c>
      <c r="H7" s="10">
        <v>2803</v>
      </c>
      <c r="I7" s="9">
        <f>SUM(I4:I6)</f>
        <v>2267</v>
      </c>
      <c r="K7" s="10"/>
      <c r="N7" s="10"/>
    </row>
    <row r="8" spans="1:14" s="9" customFormat="1" ht="11.25">
      <c r="A8" s="9">
        <f>'[1]BseDnéFlux9801'!$F$34</f>
        <v>56241</v>
      </c>
      <c r="B8" s="10">
        <v>69130</v>
      </c>
      <c r="E8" s="10"/>
      <c r="H8" s="10">
        <v>2120</v>
      </c>
      <c r="K8" s="10"/>
      <c r="N8" s="10"/>
    </row>
    <row r="9" spans="2:14" s="9" customFormat="1" ht="11.25">
      <c r="B9" s="10">
        <v>55656</v>
      </c>
      <c r="E9" s="10"/>
      <c r="H9" s="10"/>
      <c r="K9" s="10"/>
      <c r="N9" s="10"/>
    </row>
    <row r="10" spans="1:14" s="9" customFormat="1" ht="11.25">
      <c r="A10" s="9">
        <f>SUM(A4:A9)</f>
        <v>359669</v>
      </c>
      <c r="B10" s="10">
        <f>A10-B4-B5-B6-B7-B8-B9</f>
        <v>84412</v>
      </c>
      <c r="D10" s="9">
        <f>SUM(D4:D9)</f>
        <v>45453</v>
      </c>
      <c r="E10" s="10">
        <f>D10-E4-E5-E6-E7-E8-E9</f>
        <v>11243</v>
      </c>
      <c r="G10" s="9">
        <f>SUM(G4:G9)</f>
        <v>20814</v>
      </c>
      <c r="H10" s="10">
        <f>G10-H4-H5-H6-H7-H8-H9</f>
        <v>2267</v>
      </c>
      <c r="J10" s="9">
        <f>SUM(J4:J9)</f>
        <v>0</v>
      </c>
      <c r="K10" s="10">
        <f>J10-K4-K5-K6-K7-K8-K9</f>
        <v>0</v>
      </c>
      <c r="N10" s="10"/>
    </row>
    <row r="11" s="9" customFormat="1" ht="11.25"/>
    <row r="12" spans="11:14" s="9" customFormat="1" ht="11.25">
      <c r="K12" s="36" t="s">
        <v>11</v>
      </c>
      <c r="L12" s="37"/>
      <c r="M12" s="37"/>
      <c r="N12" s="38"/>
    </row>
    <row r="13" spans="1:14" s="9" customFormat="1" ht="11.25">
      <c r="A13" s="13"/>
      <c r="B13" s="14"/>
      <c r="D13" s="13"/>
      <c r="E13" s="14"/>
      <c r="G13" s="13"/>
      <c r="H13" s="14"/>
      <c r="K13" s="39"/>
      <c r="L13" s="30"/>
      <c r="M13" s="30"/>
      <c r="N13" s="31"/>
    </row>
    <row r="14" spans="2:14" s="9" customFormat="1" ht="11.25">
      <c r="B14" s="10"/>
      <c r="E14" s="10"/>
      <c r="H14" s="10"/>
      <c r="L14" s="9">
        <f>A4</f>
        <v>86979</v>
      </c>
      <c r="M14" s="10"/>
      <c r="N14" s="9">
        <f>B10</f>
        <v>84412</v>
      </c>
    </row>
    <row r="15" spans="2:14" s="9" customFormat="1" ht="11.25">
      <c r="B15" s="10"/>
      <c r="E15" s="10"/>
      <c r="H15" s="10"/>
      <c r="L15" s="9">
        <f>D4</f>
        <v>3253</v>
      </c>
      <c r="M15" s="10"/>
      <c r="N15" s="9">
        <f>E10</f>
        <v>11243</v>
      </c>
    </row>
    <row r="16" spans="2:14" s="9" customFormat="1" ht="11.25">
      <c r="B16" s="10"/>
      <c r="E16" s="10"/>
      <c r="H16" s="10"/>
      <c r="L16" s="9">
        <f>G4</f>
        <v>20814</v>
      </c>
      <c r="M16" s="10"/>
      <c r="N16" s="9">
        <f>H10</f>
        <v>2267</v>
      </c>
    </row>
    <row r="17" spans="2:13" s="9" customFormat="1" ht="11.25">
      <c r="B17" s="10"/>
      <c r="E17" s="10"/>
      <c r="H17" s="10"/>
      <c r="M17" s="10"/>
    </row>
    <row r="18" spans="2:13" s="9" customFormat="1" ht="11.25">
      <c r="B18" s="10"/>
      <c r="E18" s="10"/>
      <c r="H18" s="10"/>
      <c r="M18" s="10"/>
    </row>
    <row r="19" spans="2:13" s="9" customFormat="1" ht="11.25">
      <c r="B19" s="10"/>
      <c r="E19" s="10"/>
      <c r="H19" s="10"/>
      <c r="M19" s="10"/>
    </row>
    <row r="20" spans="2:14" s="9" customFormat="1" ht="12.75">
      <c r="B20" s="10"/>
      <c r="E20" s="10"/>
      <c r="H20" s="10"/>
      <c r="L20" s="9">
        <f>SUM(L14:L19)</f>
        <v>111046</v>
      </c>
      <c r="M20" s="63">
        <f>N14+N15+N16</f>
        <v>97922</v>
      </c>
      <c r="N20" s="47"/>
    </row>
    <row r="21" spans="1:14" s="9" customFormat="1" ht="12" thickBo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="9" customFormat="1" ht="11.25"/>
    <row r="23" spans="1:14" s="9" customFormat="1" ht="11.25">
      <c r="A23" s="13" t="s">
        <v>20</v>
      </c>
      <c r="B23" s="14"/>
      <c r="D23" s="13" t="s">
        <v>21</v>
      </c>
      <c r="E23" s="14"/>
      <c r="G23" s="13" t="s">
        <v>22</v>
      </c>
      <c r="H23" s="14"/>
      <c r="J23" s="17"/>
      <c r="K23" s="17"/>
      <c r="M23" s="17"/>
      <c r="N23" s="17"/>
    </row>
    <row r="24" spans="1:14" s="9" customFormat="1" ht="11.25">
      <c r="A24" s="9">
        <v>54485</v>
      </c>
      <c r="B24" s="10">
        <v>732</v>
      </c>
      <c r="D24" s="9">
        <v>22327</v>
      </c>
      <c r="E24" s="10"/>
      <c r="G24" s="9">
        <v>282037</v>
      </c>
      <c r="H24" s="10"/>
      <c r="J24" s="19"/>
      <c r="K24" s="19"/>
      <c r="M24" s="19"/>
      <c r="N24" s="19"/>
    </row>
    <row r="25" spans="2:14" s="9" customFormat="1" ht="11.25">
      <c r="B25" s="10">
        <v>2262</v>
      </c>
      <c r="D25" s="9">
        <v>45</v>
      </c>
      <c r="E25" s="10"/>
      <c r="G25" s="9">
        <v>168</v>
      </c>
      <c r="H25" s="10"/>
      <c r="K25" s="15"/>
      <c r="M25" s="19"/>
      <c r="N25" s="19"/>
    </row>
    <row r="26" spans="2:14" s="9" customFormat="1" ht="11.25">
      <c r="B26" s="10">
        <v>512</v>
      </c>
      <c r="E26" s="10"/>
      <c r="G26" s="9">
        <v>4472</v>
      </c>
      <c r="H26" s="10"/>
      <c r="K26" s="32" t="s">
        <v>25</v>
      </c>
      <c r="L26" s="37"/>
      <c r="M26" s="37"/>
      <c r="N26" s="38"/>
    </row>
    <row r="27" spans="2:14" s="9" customFormat="1" ht="11.25">
      <c r="B27" s="10"/>
      <c r="E27" s="10"/>
      <c r="H27" s="10"/>
      <c r="K27" s="39"/>
      <c r="L27" s="30"/>
      <c r="M27" s="30"/>
      <c r="N27" s="31"/>
    </row>
    <row r="28" spans="2:14" s="9" customFormat="1" ht="11.25">
      <c r="B28" s="10"/>
      <c r="E28" s="10"/>
      <c r="H28" s="10"/>
      <c r="L28" s="9">
        <f>A24</f>
        <v>54485</v>
      </c>
      <c r="M28" s="10"/>
      <c r="N28" s="9">
        <f>B29</f>
        <v>50979</v>
      </c>
    </row>
    <row r="29" spans="1:14" s="9" customFormat="1" ht="11.25">
      <c r="A29" s="9">
        <f>SUM(A24:A28)</f>
        <v>54485</v>
      </c>
      <c r="B29" s="10">
        <f>A29-B24-B25-B26-B27-B28</f>
        <v>50979</v>
      </c>
      <c r="C29" s="19"/>
      <c r="D29" s="9">
        <f>SUM(D24:D28)</f>
        <v>22372</v>
      </c>
      <c r="E29" s="10">
        <f>D29-E24-E25-E26-E27-E28</f>
        <v>22372</v>
      </c>
      <c r="F29" s="19"/>
      <c r="G29" s="9">
        <f>SUM(G24:G28)</f>
        <v>286677</v>
      </c>
      <c r="H29" s="10">
        <f>G29-H24-H25-H26-H27-H28</f>
        <v>286677</v>
      </c>
      <c r="L29" s="9">
        <f>D24</f>
        <v>22327</v>
      </c>
      <c r="M29" s="10"/>
      <c r="N29" s="9">
        <f>E29</f>
        <v>22372</v>
      </c>
    </row>
    <row r="30" spans="12:14" s="9" customFormat="1" ht="11.25">
      <c r="L30" s="9">
        <f>G24</f>
        <v>282037</v>
      </c>
      <c r="M30" s="10"/>
      <c r="N30" s="9">
        <f>H29</f>
        <v>286677</v>
      </c>
    </row>
    <row r="31" spans="1:14" s="9" customFormat="1" ht="11.25">
      <c r="A31" s="13" t="s">
        <v>23</v>
      </c>
      <c r="B31" s="14"/>
      <c r="D31" s="13" t="s">
        <v>24</v>
      </c>
      <c r="E31" s="14"/>
      <c r="G31" s="13"/>
      <c r="H31" s="14"/>
      <c r="L31" s="9">
        <f>A32</f>
        <v>3432</v>
      </c>
      <c r="M31" s="10"/>
      <c r="N31" s="9">
        <f>B38</f>
        <v>4568</v>
      </c>
    </row>
    <row r="32" spans="1:14" s="9" customFormat="1" ht="11.25">
      <c r="A32" s="9">
        <v>3432</v>
      </c>
      <c r="B32" s="10"/>
      <c r="D32" s="9">
        <v>1731</v>
      </c>
      <c r="E32" s="10"/>
      <c r="H32" s="10"/>
      <c r="L32" s="9">
        <f>D32</f>
        <v>1731</v>
      </c>
      <c r="M32" s="10"/>
      <c r="N32" s="9">
        <f>E38</f>
        <v>1771</v>
      </c>
    </row>
    <row r="33" spans="1:13" s="9" customFormat="1" ht="11.25">
      <c r="A33" s="9">
        <v>86</v>
      </c>
      <c r="B33" s="10"/>
      <c r="D33" s="9">
        <v>40</v>
      </c>
      <c r="E33" s="10"/>
      <c r="H33" s="10"/>
      <c r="M33" s="10"/>
    </row>
    <row r="34" spans="1:13" s="9" customFormat="1" ht="11.25">
      <c r="A34" s="9">
        <v>450</v>
      </c>
      <c r="B34" s="10"/>
      <c r="E34" s="10"/>
      <c r="H34" s="10"/>
      <c r="M34" s="10"/>
    </row>
    <row r="35" spans="1:14" s="9" customFormat="1" ht="12.75">
      <c r="A35" s="9">
        <v>600</v>
      </c>
      <c r="B35" s="10"/>
      <c r="E35" s="10"/>
      <c r="H35" s="10"/>
      <c r="L35" s="9">
        <f>SUM(L28:L34)</f>
        <v>364012</v>
      </c>
      <c r="M35" s="64">
        <f>N28+N29+N30+N31+N32</f>
        <v>366367</v>
      </c>
      <c r="N35" s="47"/>
    </row>
    <row r="36" spans="1:8" ht="12.75">
      <c r="A36" s="9"/>
      <c r="B36" s="10"/>
      <c r="C36" s="9"/>
      <c r="D36" s="9"/>
      <c r="E36" s="10"/>
      <c r="F36" s="9"/>
      <c r="G36" s="9"/>
      <c r="H36" s="10"/>
    </row>
    <row r="37" spans="1:8" ht="12.75">
      <c r="A37" s="9"/>
      <c r="B37" s="10"/>
      <c r="C37" s="9"/>
      <c r="D37" s="9"/>
      <c r="E37" s="10"/>
      <c r="F37" s="9"/>
      <c r="G37" s="9"/>
      <c r="H37" s="10"/>
    </row>
    <row r="38" spans="1:14" ht="12.75">
      <c r="A38" s="9">
        <f>SUM(A32:A37)</f>
        <v>4568</v>
      </c>
      <c r="B38" s="10">
        <f>A38-B32-B33-B34-B35-B36-B37</f>
        <v>4568</v>
      </c>
      <c r="C38" s="9"/>
      <c r="D38" s="9">
        <f>SUM(D32:D37)</f>
        <v>1771</v>
      </c>
      <c r="E38" s="10">
        <f>D38-E32-E33-E34-E35-E36-E37</f>
        <v>1771</v>
      </c>
      <c r="F38" s="9"/>
      <c r="G38" s="9"/>
      <c r="H38" s="10"/>
      <c r="K38" s="22" t="s">
        <v>16</v>
      </c>
      <c r="L38" s="24"/>
      <c r="M38" s="48">
        <f>M20+M35</f>
        <v>464289</v>
      </c>
      <c r="N38" s="49"/>
    </row>
  </sheetData>
  <mergeCells count="7">
    <mergeCell ref="M38:N38"/>
    <mergeCell ref="M35:N35"/>
    <mergeCell ref="M20:N20"/>
    <mergeCell ref="M3:N3"/>
    <mergeCell ref="K12:N13"/>
    <mergeCell ref="K26:N27"/>
    <mergeCell ref="J3:K3"/>
  </mergeCells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&amp;L&amp;8Préparé par Somwé KITENGE&amp;C&amp;8&amp;A&amp;R&amp;8&amp;D</oddHeader>
    <oddFooter>&amp;L&amp;F&amp;CConfidentiel / GHU&amp;RPage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D21">
      <selection activeCell="A1" sqref="A1"/>
    </sheetView>
  </sheetViews>
  <sheetFormatPr defaultColWidth="11.421875" defaultRowHeight="12.75"/>
  <cols>
    <col min="1" max="16384" width="9.28125" style="0" customWidth="1"/>
  </cols>
  <sheetData>
    <row r="1" spans="1:14" ht="35.25" customHeight="1">
      <c r="A1" s="16" t="s">
        <v>67</v>
      </c>
      <c r="B1" s="2" t="s">
        <v>0</v>
      </c>
      <c r="E1" s="3"/>
      <c r="F1" s="4" t="s">
        <v>1</v>
      </c>
      <c r="G1" s="4"/>
      <c r="H1" s="4" t="s">
        <v>12</v>
      </c>
      <c r="I1" s="5" t="s">
        <v>7</v>
      </c>
      <c r="J1" s="11"/>
      <c r="K1" s="11"/>
      <c r="L1" s="11"/>
      <c r="M1" s="27" t="s">
        <v>59</v>
      </c>
      <c r="N1" s="8">
        <f ca="1">TODAY()</f>
        <v>35827</v>
      </c>
    </row>
    <row r="2" spans="1:11" ht="6.75" customHeight="1">
      <c r="A2" s="1"/>
      <c r="B2" s="2"/>
      <c r="E2" s="3"/>
      <c r="F2" s="4"/>
      <c r="G2" s="4"/>
      <c r="H2" s="4"/>
      <c r="I2" s="5"/>
      <c r="J2" s="6"/>
      <c r="K2" s="7"/>
    </row>
    <row r="3" spans="1:14" s="9" customFormat="1" ht="12.75">
      <c r="A3" s="34" t="s">
        <v>26</v>
      </c>
      <c r="B3" s="35"/>
      <c r="D3" s="34" t="s">
        <v>27</v>
      </c>
      <c r="E3" s="33"/>
      <c r="G3" s="34" t="s">
        <v>28</v>
      </c>
      <c r="H3" s="33"/>
      <c r="J3" s="40" t="s">
        <v>29</v>
      </c>
      <c r="K3" s="41"/>
      <c r="M3" s="34" t="s">
        <v>30</v>
      </c>
      <c r="N3" s="35"/>
    </row>
    <row r="4" spans="1:14" s="9" customFormat="1" ht="11.25">
      <c r="A4" s="9">
        <v>9187</v>
      </c>
      <c r="B4" s="10"/>
      <c r="D4" s="9">
        <v>10519</v>
      </c>
      <c r="E4" s="10"/>
      <c r="G4" s="9">
        <v>568</v>
      </c>
      <c r="H4" s="10"/>
      <c r="J4" s="9">
        <f>A4</f>
        <v>9187</v>
      </c>
      <c r="K4" s="10"/>
      <c r="M4" s="9">
        <v>6826</v>
      </c>
      <c r="N4" s="10"/>
    </row>
    <row r="5" spans="1:14" s="9" customFormat="1" ht="11.25">
      <c r="A5" s="9">
        <v>465</v>
      </c>
      <c r="B5" s="10"/>
      <c r="D5" s="9">
        <v>590</v>
      </c>
      <c r="E5" s="10"/>
      <c r="G5" s="9">
        <v>20</v>
      </c>
      <c r="H5" s="10"/>
      <c r="J5" s="9">
        <f>D4</f>
        <v>10519</v>
      </c>
      <c r="K5" s="10"/>
      <c r="M5" s="9">
        <v>20</v>
      </c>
      <c r="N5" s="10"/>
    </row>
    <row r="6" spans="1:14" s="9" customFormat="1" ht="11.25">
      <c r="A6" s="9">
        <v>495</v>
      </c>
      <c r="B6" s="10"/>
      <c r="D6" s="9">
        <v>928</v>
      </c>
      <c r="E6" s="10"/>
      <c r="G6" s="9">
        <v>488</v>
      </c>
      <c r="H6" s="10"/>
      <c r="J6" s="9">
        <f>G4</f>
        <v>568</v>
      </c>
      <c r="K6" s="10"/>
      <c r="N6" s="10"/>
    </row>
    <row r="7" spans="1:14" s="9" customFormat="1" ht="11.25">
      <c r="A7" s="9">
        <v>1774</v>
      </c>
      <c r="B7" s="10"/>
      <c r="D7" s="9">
        <v>854</v>
      </c>
      <c r="E7" s="10"/>
      <c r="H7" s="10"/>
      <c r="I7" s="28" t="s">
        <v>64</v>
      </c>
      <c r="J7" s="9">
        <f>A5+A6+A7+A8+A9</f>
        <v>3898</v>
      </c>
      <c r="K7" s="10"/>
      <c r="N7" s="10"/>
    </row>
    <row r="8" spans="1:14" s="9" customFormat="1" ht="11.25">
      <c r="A8" s="9">
        <v>952</v>
      </c>
      <c r="B8" s="10"/>
      <c r="D8" s="9">
        <f>746+1066</f>
        <v>1812</v>
      </c>
      <c r="E8" s="10"/>
      <c r="H8" s="10"/>
      <c r="I8" s="28" t="s">
        <v>65</v>
      </c>
      <c r="J8" s="9">
        <f>D5+D6+D7+D8+D9</f>
        <v>4604</v>
      </c>
      <c r="K8" s="10"/>
      <c r="N8" s="10"/>
    </row>
    <row r="9" spans="1:14" s="9" customFormat="1" ht="11.25">
      <c r="A9" s="9">
        <v>212</v>
      </c>
      <c r="B9" s="10"/>
      <c r="D9" s="9">
        <f>420</f>
        <v>420</v>
      </c>
      <c r="E9" s="10"/>
      <c r="H9" s="10"/>
      <c r="I9" s="28" t="s">
        <v>66</v>
      </c>
      <c r="J9" s="9">
        <f>G5+G6+G7+G8+G9</f>
        <v>508</v>
      </c>
      <c r="K9" s="10"/>
      <c r="M9" s="9">
        <f>SUM(M4:M8)</f>
        <v>6846</v>
      </c>
      <c r="N9" s="10">
        <f>M9-N4-N5--N6-N7-N8</f>
        <v>6846</v>
      </c>
    </row>
    <row r="10" spans="1:11" s="9" customFormat="1" ht="11.25">
      <c r="A10" s="9">
        <f>SUM(A4:A9)</f>
        <v>13085</v>
      </c>
      <c r="B10" s="10">
        <f>A10-B4-B5-B6-B7-B8-B9</f>
        <v>13085</v>
      </c>
      <c r="D10" s="9">
        <f>SUM(D4:D9)</f>
        <v>15123</v>
      </c>
      <c r="E10" s="10">
        <f>D10-E4-E5-E6-E7-E8-E9</f>
        <v>15123</v>
      </c>
      <c r="G10" s="9">
        <f>SUM(G4:G9)</f>
        <v>1076</v>
      </c>
      <c r="H10" s="10">
        <f>G10-H4-H5-H6-H7-H8-H9</f>
        <v>1076</v>
      </c>
      <c r="J10" s="9">
        <f>SUM(J4:J9)</f>
        <v>29284</v>
      </c>
      <c r="K10" s="10">
        <f>J10-K4-K5-K6-K7-K8-K9</f>
        <v>29284</v>
      </c>
    </row>
    <row r="11" spans="11:14" s="9" customFormat="1" ht="11.25" customHeight="1">
      <c r="K11" s="36" t="s">
        <v>19</v>
      </c>
      <c r="L11" s="42"/>
      <c r="M11" s="42"/>
      <c r="N11" s="38"/>
    </row>
    <row r="12" spans="1:14" s="9" customFormat="1" ht="12.75" customHeight="1">
      <c r="A12" s="13" t="s">
        <v>31</v>
      </c>
      <c r="B12" s="14"/>
      <c r="D12" s="34" t="s">
        <v>32</v>
      </c>
      <c r="E12" s="33"/>
      <c r="G12" s="13" t="s">
        <v>33</v>
      </c>
      <c r="H12" s="18"/>
      <c r="K12" s="43"/>
      <c r="L12" s="44"/>
      <c r="M12" s="44"/>
      <c r="N12" s="31"/>
    </row>
    <row r="13" spans="1:14" s="9" customFormat="1" ht="11.25" customHeight="1">
      <c r="A13" s="9">
        <v>10450</v>
      </c>
      <c r="B13" s="10"/>
      <c r="D13" s="9">
        <v>2362</v>
      </c>
      <c r="E13" s="10"/>
      <c r="G13" s="9">
        <v>459</v>
      </c>
      <c r="H13" s="10"/>
      <c r="L13" s="9">
        <f>J10</f>
        <v>29284</v>
      </c>
      <c r="M13" s="10"/>
      <c r="N13" s="9">
        <f>K10</f>
        <v>29284</v>
      </c>
    </row>
    <row r="14" spans="1:14" s="9" customFormat="1" ht="11.25">
      <c r="A14" s="9">
        <v>1503</v>
      </c>
      <c r="B14" s="10"/>
      <c r="D14" s="9">
        <v>130</v>
      </c>
      <c r="E14" s="10"/>
      <c r="G14" s="9">
        <v>20</v>
      </c>
      <c r="H14" s="10"/>
      <c r="J14" s="17"/>
      <c r="L14" s="9">
        <f>M4</f>
        <v>6826</v>
      </c>
      <c r="M14" s="10"/>
      <c r="N14" s="9">
        <f>N9</f>
        <v>6846</v>
      </c>
    </row>
    <row r="15" spans="1:14" s="9" customFormat="1" ht="11.25">
      <c r="A15" s="9">
        <v>523</v>
      </c>
      <c r="B15" s="10"/>
      <c r="D15" s="9">
        <v>70</v>
      </c>
      <c r="E15" s="10"/>
      <c r="H15" s="10"/>
      <c r="J15" s="19"/>
      <c r="L15" s="9">
        <f>A13</f>
        <v>10450</v>
      </c>
      <c r="M15" s="10"/>
      <c r="N15" s="9">
        <f>B18</f>
        <v>14321</v>
      </c>
    </row>
    <row r="16" spans="1:14" s="9" customFormat="1" ht="11.25">
      <c r="A16" s="9">
        <v>866</v>
      </c>
      <c r="B16" s="10"/>
      <c r="E16" s="10"/>
      <c r="H16" s="10"/>
      <c r="J16" s="19"/>
      <c r="L16" s="9">
        <f>D13</f>
        <v>2362</v>
      </c>
      <c r="M16" s="10"/>
      <c r="N16" s="9">
        <f>E18</f>
        <v>2562</v>
      </c>
    </row>
    <row r="17" spans="1:14" s="9" customFormat="1" ht="11.25">
      <c r="A17" s="9">
        <v>979</v>
      </c>
      <c r="B17" s="10"/>
      <c r="E17" s="10"/>
      <c r="H17" s="10"/>
      <c r="J17" s="19"/>
      <c r="L17" s="9">
        <f>G13</f>
        <v>459</v>
      </c>
      <c r="M17" s="10"/>
      <c r="N17" s="9">
        <f>H18</f>
        <v>479</v>
      </c>
    </row>
    <row r="18" spans="1:14" s="9" customFormat="1" ht="12.75">
      <c r="A18" s="9">
        <f>SUM(A13:A17)</f>
        <v>14321</v>
      </c>
      <c r="B18" s="10">
        <f>A18-B13-B14--B15-B16-B17</f>
        <v>14321</v>
      </c>
      <c r="D18" s="9">
        <f>SUM(D13:D17)</f>
        <v>2562</v>
      </c>
      <c r="E18" s="10">
        <f>D18-E13-E14--E15-E16-E17</f>
        <v>2562</v>
      </c>
      <c r="G18" s="9">
        <f>SUM(G13:G17)</f>
        <v>479</v>
      </c>
      <c r="H18" s="10">
        <f>G18-H13-H14--H15-H16-H17</f>
        <v>479</v>
      </c>
      <c r="J18" s="19"/>
      <c r="L18" s="9">
        <f>SUM(L13:L17)</f>
        <v>49381</v>
      </c>
      <c r="M18" s="46">
        <f>N13+N14+N15+N16+N17</f>
        <v>53492</v>
      </c>
      <c r="N18" s="47"/>
    </row>
    <row r="19" spans="1:14" s="9" customFormat="1" ht="12" thickBo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="9" customFormat="1" ht="11.25">
      <c r="M20" s="19"/>
    </row>
    <row r="21" spans="1:14" s="9" customFormat="1" ht="12.75">
      <c r="A21" s="45" t="s">
        <v>34</v>
      </c>
      <c r="B21" s="33"/>
      <c r="D21" s="45" t="s">
        <v>35</v>
      </c>
      <c r="E21" s="33"/>
      <c r="G21" s="45" t="s">
        <v>36</v>
      </c>
      <c r="H21" s="33"/>
      <c r="J21" s="45" t="s">
        <v>37</v>
      </c>
      <c r="K21" s="33"/>
      <c r="M21" s="13"/>
      <c r="N21" s="14"/>
    </row>
    <row r="22" spans="1:14" s="9" customFormat="1" ht="11.25">
      <c r="A22" s="9">
        <v>7083</v>
      </c>
      <c r="B22" s="10"/>
      <c r="D22" s="9">
        <v>24168</v>
      </c>
      <c r="E22" s="10"/>
      <c r="G22" s="9">
        <v>16028</v>
      </c>
      <c r="H22" s="10"/>
      <c r="J22" s="9">
        <v>3412</v>
      </c>
      <c r="K22" s="10"/>
      <c r="N22" s="10"/>
    </row>
    <row r="23" spans="2:14" s="9" customFormat="1" ht="11.25">
      <c r="B23" s="10"/>
      <c r="E23" s="10"/>
      <c r="H23" s="10"/>
      <c r="K23" s="10"/>
      <c r="N23" s="10"/>
    </row>
    <row r="24" spans="2:14" s="9" customFormat="1" ht="11.25">
      <c r="B24" s="10"/>
      <c r="E24" s="10"/>
      <c r="H24" s="10"/>
      <c r="K24" s="10"/>
      <c r="N24" s="10"/>
    </row>
    <row r="25" spans="2:14" s="9" customFormat="1" ht="11.25">
      <c r="B25" s="10"/>
      <c r="E25" s="10"/>
      <c r="H25" s="10"/>
      <c r="K25" s="10"/>
      <c r="N25" s="10"/>
    </row>
    <row r="26" spans="2:14" s="9" customFormat="1" ht="11.25">
      <c r="B26" s="10"/>
      <c r="E26" s="10"/>
      <c r="H26" s="10"/>
      <c r="J26" s="9">
        <f>SUM(J22:J25)</f>
        <v>3412</v>
      </c>
      <c r="K26" s="10">
        <f>J26-K22-K23-K24-K25</f>
        <v>3412</v>
      </c>
      <c r="N26" s="10"/>
    </row>
    <row r="27" spans="2:14" s="9" customFormat="1" ht="11.25">
      <c r="B27" s="10"/>
      <c r="E27" s="10"/>
      <c r="H27" s="10"/>
      <c r="K27" s="15"/>
      <c r="N27" s="10"/>
    </row>
    <row r="28" spans="1:14" s="9" customFormat="1" ht="11.25">
      <c r="A28" s="9">
        <f>SUM(A22:A27)</f>
        <v>7083</v>
      </c>
      <c r="B28" s="10">
        <f>A28-B22-B23-B24-B25-B26-B27</f>
        <v>7083</v>
      </c>
      <c r="D28" s="9">
        <f>SUM(D22:D27)</f>
        <v>24168</v>
      </c>
      <c r="E28" s="10">
        <f>D28-E22-E23-E24-E25-E26-E27</f>
        <v>24168</v>
      </c>
      <c r="G28" s="9">
        <f>SUM(G22:G27)</f>
        <v>16028</v>
      </c>
      <c r="H28" s="10">
        <f>G28-H22-H23-H24-H25-H26-H27</f>
        <v>16028</v>
      </c>
      <c r="K28" s="32" t="s">
        <v>18</v>
      </c>
      <c r="L28" s="42"/>
      <c r="M28" s="42"/>
      <c r="N28" s="38"/>
    </row>
    <row r="29" spans="11:14" s="9" customFormat="1" ht="11.25">
      <c r="K29" s="43"/>
      <c r="L29" s="44"/>
      <c r="M29" s="44"/>
      <c r="N29" s="31"/>
    </row>
    <row r="30" spans="12:14" s="9" customFormat="1" ht="11.25">
      <c r="L30" s="9">
        <f>A22</f>
        <v>7083</v>
      </c>
      <c r="M30" s="10"/>
      <c r="N30" s="9">
        <f>B28</f>
        <v>7083</v>
      </c>
    </row>
    <row r="31" spans="1:14" s="9" customFormat="1" ht="12.75">
      <c r="A31" s="50" t="s">
        <v>38</v>
      </c>
      <c r="B31" s="51"/>
      <c r="D31" s="50" t="s">
        <v>39</v>
      </c>
      <c r="E31" s="51"/>
      <c r="G31" s="50" t="s">
        <v>40</v>
      </c>
      <c r="H31" s="51"/>
      <c r="J31" s="17"/>
      <c r="L31" s="9">
        <f>D22</f>
        <v>24168</v>
      </c>
      <c r="M31" s="10"/>
      <c r="N31" s="9">
        <f>E28</f>
        <v>24168</v>
      </c>
    </row>
    <row r="32" spans="2:14" s="9" customFormat="1" ht="11.25">
      <c r="B32" s="10"/>
      <c r="D32" s="9">
        <v>5769</v>
      </c>
      <c r="E32" s="10"/>
      <c r="H32" s="10"/>
      <c r="J32" s="19"/>
      <c r="L32" s="9">
        <f>G22</f>
        <v>16028</v>
      </c>
      <c r="M32" s="10"/>
      <c r="N32" s="9">
        <f>H28</f>
        <v>16028</v>
      </c>
    </row>
    <row r="33" spans="2:14" s="9" customFormat="1" ht="11.25">
      <c r="B33" s="10"/>
      <c r="D33" s="9">
        <v>1484</v>
      </c>
      <c r="E33" s="10"/>
      <c r="H33" s="10"/>
      <c r="J33" s="19"/>
      <c r="L33" s="9">
        <f>J22</f>
        <v>3412</v>
      </c>
      <c r="M33" s="10"/>
      <c r="N33" s="9">
        <f>K26</f>
        <v>3412</v>
      </c>
    </row>
    <row r="34" spans="2:14" s="9" customFormat="1" ht="11.25">
      <c r="B34" s="10"/>
      <c r="E34" s="10"/>
      <c r="H34" s="10"/>
      <c r="J34" s="19"/>
      <c r="L34" s="9">
        <f>D32</f>
        <v>5769</v>
      </c>
      <c r="M34" s="10"/>
      <c r="N34" s="9">
        <f>E38</f>
        <v>7253</v>
      </c>
    </row>
    <row r="35" spans="2:13" s="9" customFormat="1" ht="11.25">
      <c r="B35" s="10"/>
      <c r="E35" s="10"/>
      <c r="H35" s="10"/>
      <c r="J35" s="19"/>
      <c r="M35" s="10"/>
    </row>
    <row r="36" spans="1:14" ht="12.75">
      <c r="A36" s="9"/>
      <c r="B36" s="10"/>
      <c r="C36" s="9"/>
      <c r="D36" s="9"/>
      <c r="E36" s="10"/>
      <c r="F36" s="9"/>
      <c r="G36" s="9"/>
      <c r="H36" s="10"/>
      <c r="I36" s="9"/>
      <c r="J36" s="19"/>
      <c r="K36" s="9"/>
      <c r="L36" s="9">
        <f>SUM(L30:L35)</f>
        <v>56460</v>
      </c>
      <c r="M36" s="46">
        <f>N30+N31+N32+N33+N34</f>
        <v>57944</v>
      </c>
      <c r="N36" s="47"/>
    </row>
    <row r="37" spans="1:14" ht="12.75">
      <c r="A37" s="9"/>
      <c r="B37" s="10"/>
      <c r="C37" s="9"/>
      <c r="D37" s="9"/>
      <c r="E37" s="10"/>
      <c r="F37" s="9"/>
      <c r="G37" s="9"/>
      <c r="H37" s="10"/>
      <c r="I37" s="9"/>
      <c r="J37" s="19"/>
      <c r="K37" s="19"/>
      <c r="L37" s="19"/>
      <c r="M37" s="19"/>
      <c r="N37" s="19"/>
    </row>
    <row r="38" spans="1:14" ht="12.75">
      <c r="A38" s="9"/>
      <c r="B38" s="10"/>
      <c r="C38" s="9"/>
      <c r="D38" s="9">
        <f>SUM(D32:D37)</f>
        <v>7253</v>
      </c>
      <c r="E38" s="10">
        <f>D38-E32-E33-E34-E35-E36-E37</f>
        <v>7253</v>
      </c>
      <c r="F38" s="9"/>
      <c r="G38" s="9"/>
      <c r="H38" s="10"/>
      <c r="I38" s="9"/>
      <c r="J38" s="19"/>
      <c r="K38" s="22" t="s">
        <v>16</v>
      </c>
      <c r="L38" s="21"/>
      <c r="M38" s="48">
        <f>M18+M36</f>
        <v>111436</v>
      </c>
      <c r="N38" s="49"/>
    </row>
  </sheetData>
  <mergeCells count="18">
    <mergeCell ref="M36:N36"/>
    <mergeCell ref="M38:N38"/>
    <mergeCell ref="M18:N18"/>
    <mergeCell ref="A31:B31"/>
    <mergeCell ref="D31:E31"/>
    <mergeCell ref="G31:H31"/>
    <mergeCell ref="K11:N12"/>
    <mergeCell ref="K28:N29"/>
    <mergeCell ref="A21:B21"/>
    <mergeCell ref="D21:E21"/>
    <mergeCell ref="G21:H21"/>
    <mergeCell ref="J21:K21"/>
    <mergeCell ref="D12:E12"/>
    <mergeCell ref="J3:K3"/>
    <mergeCell ref="M3:N3"/>
    <mergeCell ref="A3:B3"/>
    <mergeCell ref="D3:E3"/>
    <mergeCell ref="G3:H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&amp;LPréparé par Somwé KITENGE&amp;C&amp;A&amp;R&amp;D</oddHeader>
    <oddFooter>&amp;L&amp;F&amp;C&amp;8Confidentiel / GHU&amp;RPage 2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9">
      <selection activeCell="J42" sqref="J42"/>
    </sheetView>
  </sheetViews>
  <sheetFormatPr defaultColWidth="11.421875" defaultRowHeight="12.75"/>
  <cols>
    <col min="1" max="16384" width="9.28125" style="0" customWidth="1"/>
  </cols>
  <sheetData>
    <row r="1" spans="1:14" ht="35.25" customHeight="1">
      <c r="A1" s="16" t="s">
        <v>41</v>
      </c>
      <c r="B1" s="2" t="s">
        <v>0</v>
      </c>
      <c r="E1" s="3"/>
      <c r="F1" s="4" t="s">
        <v>1</v>
      </c>
      <c r="G1" s="4"/>
      <c r="H1" s="4" t="s">
        <v>8</v>
      </c>
      <c r="I1" s="5" t="s">
        <v>13</v>
      </c>
      <c r="J1" s="11"/>
      <c r="K1" s="11"/>
      <c r="L1" s="11"/>
      <c r="M1" s="26" t="s">
        <v>59</v>
      </c>
      <c r="N1" s="8">
        <f ca="1">TODAY()</f>
        <v>35827</v>
      </c>
    </row>
    <row r="2" spans="1:11" ht="6.75" customHeight="1">
      <c r="A2" s="1"/>
      <c r="B2" s="2"/>
      <c r="E2" s="3"/>
      <c r="F2" s="4"/>
      <c r="G2" s="4"/>
      <c r="H2" s="4"/>
      <c r="I2" s="5"/>
      <c r="J2" s="6"/>
      <c r="K2" s="7"/>
    </row>
    <row r="3" spans="1:14" s="9" customFormat="1" ht="12.75">
      <c r="A3" s="50" t="s">
        <v>42</v>
      </c>
      <c r="B3" s="51"/>
      <c r="D3" s="50" t="s">
        <v>43</v>
      </c>
      <c r="E3" s="51"/>
      <c r="G3" s="50" t="s">
        <v>44</v>
      </c>
      <c r="H3" s="51"/>
      <c r="J3" s="34" t="s">
        <v>45</v>
      </c>
      <c r="K3" s="35"/>
      <c r="M3" s="50" t="s">
        <v>50</v>
      </c>
      <c r="N3" s="51"/>
    </row>
    <row r="4" spans="1:14" s="9" customFormat="1" ht="11.25">
      <c r="A4" s="9">
        <v>1910</v>
      </c>
      <c r="B4" s="10"/>
      <c r="D4" s="9">
        <v>657</v>
      </c>
      <c r="E4" s="10"/>
      <c r="G4" s="9">
        <v>95</v>
      </c>
      <c r="H4" s="10"/>
      <c r="J4" s="9">
        <v>1901</v>
      </c>
      <c r="K4" s="10"/>
      <c r="M4" s="9">
        <v>967</v>
      </c>
      <c r="N4" s="10"/>
    </row>
    <row r="5" spans="2:14" s="9" customFormat="1" ht="11.25">
      <c r="B5" s="10"/>
      <c r="D5" s="9">
        <v>40</v>
      </c>
      <c r="E5" s="10"/>
      <c r="H5" s="10"/>
      <c r="K5" s="10"/>
      <c r="N5" s="10"/>
    </row>
    <row r="6" spans="2:14" s="9" customFormat="1" ht="11.25">
      <c r="B6" s="10"/>
      <c r="E6" s="10"/>
      <c r="H6" s="10"/>
      <c r="K6" s="10"/>
      <c r="N6" s="10"/>
    </row>
    <row r="7" spans="2:14" s="9" customFormat="1" ht="11.25">
      <c r="B7" s="10"/>
      <c r="E7" s="10"/>
      <c r="H7" s="10"/>
      <c r="K7" s="10"/>
      <c r="N7" s="10"/>
    </row>
    <row r="8" spans="2:14" s="9" customFormat="1" ht="11.25">
      <c r="B8" s="10"/>
      <c r="E8" s="10"/>
      <c r="H8" s="10"/>
      <c r="K8" s="10"/>
      <c r="N8" s="10"/>
    </row>
    <row r="9" spans="2:14" s="9" customFormat="1" ht="11.25">
      <c r="B9" s="10"/>
      <c r="E9" s="10"/>
      <c r="H9" s="10"/>
      <c r="J9" s="9">
        <f>SUM(J4:J8)</f>
        <v>1901</v>
      </c>
      <c r="K9" s="10">
        <f>J9-K4-K5-K6-K7-K8</f>
        <v>1901</v>
      </c>
      <c r="M9" s="9">
        <f>SUM(M4:M8)</f>
        <v>967</v>
      </c>
      <c r="N9" s="10">
        <f>M9-N4-N5-N6-N7-N8</f>
        <v>967</v>
      </c>
    </row>
    <row r="10" spans="1:14" s="9" customFormat="1" ht="11.25">
      <c r="A10" s="9">
        <f>SUM(A4:A9)</f>
        <v>1910</v>
      </c>
      <c r="B10" s="10">
        <f>A10-B4-B5-B6-B7-B8-B9</f>
        <v>1910</v>
      </c>
      <c r="D10" s="9">
        <f>SUM(D4:D9)</f>
        <v>697</v>
      </c>
      <c r="E10" s="10">
        <f>D10-E4-E5-E6-E7-E8-E9</f>
        <v>697</v>
      </c>
      <c r="G10" s="9">
        <f>SUM(G4:G9)</f>
        <v>95</v>
      </c>
      <c r="H10" s="10">
        <f>G10-H4-H5-H6-H7-H8-H9</f>
        <v>95</v>
      </c>
      <c r="K10" s="15"/>
      <c r="N10" s="10"/>
    </row>
    <row r="11" spans="11:14" s="9" customFormat="1" ht="11.25">
      <c r="K11" s="32" t="s">
        <v>14</v>
      </c>
      <c r="L11" s="37"/>
      <c r="M11" s="37"/>
      <c r="N11" s="38"/>
    </row>
    <row r="12" spans="1:14" s="9" customFormat="1" ht="12.75">
      <c r="A12" s="50" t="s">
        <v>47</v>
      </c>
      <c r="B12" s="51"/>
      <c r="D12" s="50" t="s">
        <v>48</v>
      </c>
      <c r="E12" s="51"/>
      <c r="G12" s="50" t="s">
        <v>51</v>
      </c>
      <c r="H12" s="51"/>
      <c r="I12" s="13" t="s">
        <v>52</v>
      </c>
      <c r="J12" s="18"/>
      <c r="K12" s="39"/>
      <c r="L12" s="30"/>
      <c r="M12" s="30"/>
      <c r="N12" s="31"/>
    </row>
    <row r="13" spans="1:13" s="9" customFormat="1" ht="11.25">
      <c r="A13" s="9">
        <v>32988</v>
      </c>
      <c r="B13" s="10"/>
      <c r="D13" s="9">
        <v>5476</v>
      </c>
      <c r="E13" s="10"/>
      <c r="G13" s="9">
        <v>347</v>
      </c>
      <c r="H13" s="10"/>
      <c r="I13" s="9">
        <v>407</v>
      </c>
      <c r="J13" s="10"/>
      <c r="K13" s="9">
        <f>A4</f>
        <v>1910</v>
      </c>
      <c r="L13" s="9">
        <f>M4</f>
        <v>967</v>
      </c>
      <c r="M13" s="29"/>
    </row>
    <row r="14" spans="2:13" s="9" customFormat="1" ht="11.25">
      <c r="B14" s="10"/>
      <c r="E14" s="10"/>
      <c r="H14" s="10"/>
      <c r="J14" s="10"/>
      <c r="K14" s="9">
        <f>D4</f>
        <v>657</v>
      </c>
      <c r="L14" s="9">
        <f>A13</f>
        <v>32988</v>
      </c>
      <c r="M14" s="10"/>
    </row>
    <row r="15" spans="2:13" s="9" customFormat="1" ht="11.25">
      <c r="B15" s="10"/>
      <c r="E15" s="10"/>
      <c r="H15" s="10"/>
      <c r="J15" s="10"/>
      <c r="K15" s="9">
        <f>G4</f>
        <v>95</v>
      </c>
      <c r="L15" s="9">
        <f>D13</f>
        <v>5476</v>
      </c>
      <c r="M15" s="10"/>
    </row>
    <row r="16" spans="2:13" s="9" customFormat="1" ht="11.25">
      <c r="B16" s="10"/>
      <c r="E16" s="10"/>
      <c r="H16" s="10"/>
      <c r="J16" s="10"/>
      <c r="K16" s="9">
        <f>J4</f>
        <v>1901</v>
      </c>
      <c r="L16" s="9">
        <f>G13</f>
        <v>347</v>
      </c>
      <c r="M16" s="10"/>
    </row>
    <row r="17" spans="2:13" s="9" customFormat="1" ht="11.25">
      <c r="B17" s="10"/>
      <c r="E17" s="10"/>
      <c r="H17" s="10"/>
      <c r="J17" s="10"/>
      <c r="L17" s="9">
        <f>I13</f>
        <v>407</v>
      </c>
      <c r="M17" s="10"/>
    </row>
    <row r="18" spans="1:13" s="9" customFormat="1" ht="11.25">
      <c r="A18" s="9">
        <f>SUM(A13:A17)</f>
        <v>32988</v>
      </c>
      <c r="B18" s="10">
        <f>A18-B13-B14-B15-B16-B17</f>
        <v>32988</v>
      </c>
      <c r="D18" s="9">
        <f>SUM(D13:D17)</f>
        <v>5476</v>
      </c>
      <c r="E18" s="10">
        <f>D18-E13-E14-E15-E16-E17</f>
        <v>5476</v>
      </c>
      <c r="G18" s="9">
        <f>SUM(G13:G17)</f>
        <v>347</v>
      </c>
      <c r="H18" s="10">
        <f>G18-H13-H14-H15-H16-H17</f>
        <v>347</v>
      </c>
      <c r="I18" s="9">
        <f>SUM(I13:I17)</f>
        <v>407</v>
      </c>
      <c r="J18" s="10">
        <f>I18-J13-J14-J15-J16-J17</f>
        <v>407</v>
      </c>
      <c r="M18" s="10"/>
    </row>
    <row r="19" spans="12:14" s="9" customFormat="1" ht="11.25" customHeight="1">
      <c r="L19" s="9">
        <f>K13+K14+K15+K16+K17+K18+L13+L14+L15+L16+L17+L18</f>
        <v>44748</v>
      </c>
      <c r="M19" s="57">
        <f>B10+E10+H10+K9+N9+B18+E18+H18+J18</f>
        <v>44788</v>
      </c>
      <c r="N19" s="58"/>
    </row>
    <row r="20" spans="1:17" s="9" customFormat="1" ht="12" thickBo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Q20" s="19"/>
    </row>
    <row r="21" s="9" customFormat="1" ht="11.25"/>
    <row r="22" spans="1:14" s="9" customFormat="1" ht="12.75">
      <c r="A22" s="50" t="s">
        <v>49</v>
      </c>
      <c r="B22" s="61"/>
      <c r="D22" s="50" t="s">
        <v>46</v>
      </c>
      <c r="E22" s="51"/>
      <c r="G22" s="50" t="s">
        <v>53</v>
      </c>
      <c r="H22" s="51"/>
      <c r="J22" s="50" t="s">
        <v>54</v>
      </c>
      <c r="K22" s="51"/>
      <c r="M22" s="13" t="s">
        <v>55</v>
      </c>
      <c r="N22" s="14"/>
    </row>
    <row r="23" spans="1:14" s="9" customFormat="1" ht="11.25">
      <c r="A23" s="9">
        <v>640</v>
      </c>
      <c r="B23" s="10"/>
      <c r="D23" s="9">
        <v>1247</v>
      </c>
      <c r="E23" s="10"/>
      <c r="G23" s="9">
        <v>49659</v>
      </c>
      <c r="H23" s="10"/>
      <c r="J23" s="9">
        <v>8427</v>
      </c>
      <c r="K23" s="10"/>
      <c r="M23" s="9">
        <v>15196</v>
      </c>
      <c r="N23" s="10"/>
    </row>
    <row r="24" spans="2:14" s="9" customFormat="1" ht="11.25">
      <c r="B24" s="10"/>
      <c r="E24" s="10"/>
      <c r="G24" s="9">
        <v>450</v>
      </c>
      <c r="H24" s="10"/>
      <c r="J24" s="9">
        <v>65</v>
      </c>
      <c r="K24" s="10"/>
      <c r="M24" s="9">
        <v>80</v>
      </c>
      <c r="N24" s="10"/>
    </row>
    <row r="25" spans="2:14" s="9" customFormat="1" ht="11.25">
      <c r="B25" s="10"/>
      <c r="E25" s="10"/>
      <c r="G25" s="9">
        <v>850</v>
      </c>
      <c r="H25" s="10"/>
      <c r="K25" s="10"/>
      <c r="M25" s="9">
        <v>80</v>
      </c>
      <c r="N25" s="10"/>
    </row>
    <row r="26" spans="2:14" s="9" customFormat="1" ht="11.25">
      <c r="B26" s="10"/>
      <c r="E26" s="10"/>
      <c r="G26" s="9">
        <v>300</v>
      </c>
      <c r="H26" s="10"/>
      <c r="K26" s="10"/>
      <c r="M26" s="9">
        <v>140</v>
      </c>
      <c r="N26" s="10"/>
    </row>
    <row r="27" spans="2:14" s="9" customFormat="1" ht="11.25">
      <c r="B27" s="10"/>
      <c r="E27" s="10"/>
      <c r="G27" s="9">
        <v>500</v>
      </c>
      <c r="H27" s="10"/>
      <c r="K27" s="10"/>
      <c r="N27" s="10"/>
    </row>
    <row r="28" spans="2:14" s="9" customFormat="1" ht="11.25">
      <c r="B28" s="10"/>
      <c r="E28" s="10"/>
      <c r="G28" s="9">
        <v>300</v>
      </c>
      <c r="H28" s="10"/>
      <c r="J28" s="9">
        <f>SUM(J23:J27)</f>
        <v>8492</v>
      </c>
      <c r="K28" s="10">
        <f>J28-K23-K24-K25--K26-K27</f>
        <v>8492</v>
      </c>
      <c r="M28" s="9">
        <f>SUM(M23:M27)</f>
        <v>15496</v>
      </c>
      <c r="N28" s="10">
        <f>M28-N23-N24-N25--N26-N27</f>
        <v>15496</v>
      </c>
    </row>
    <row r="29" spans="1:11" s="9" customFormat="1" ht="11.25" customHeight="1">
      <c r="A29" s="9">
        <f>SUM(A23:A28)</f>
        <v>640</v>
      </c>
      <c r="B29" s="10">
        <f>A29-B23-B24-B25-B26-B27-B28</f>
        <v>640</v>
      </c>
      <c r="D29" s="9">
        <f>SUM(D23:D28)</f>
        <v>1247</v>
      </c>
      <c r="E29" s="10">
        <f>D29-E23-E24-E25-E26-E27-E28</f>
        <v>1247</v>
      </c>
      <c r="G29" s="9">
        <f>SUM(G23:G28)</f>
        <v>52059</v>
      </c>
      <c r="H29" s="10">
        <f>G29-H23-H24-H25-H26-H27-H28</f>
        <v>52059</v>
      </c>
      <c r="K29" s="15"/>
    </row>
    <row r="30" spans="11:14" s="9" customFormat="1" ht="11.25" customHeight="1">
      <c r="K30" s="32" t="s">
        <v>15</v>
      </c>
      <c r="L30" s="37"/>
      <c r="M30" s="37"/>
      <c r="N30" s="59"/>
    </row>
    <row r="31" spans="1:14" s="9" customFormat="1" ht="12.75">
      <c r="A31" s="50" t="s">
        <v>56</v>
      </c>
      <c r="B31" s="51"/>
      <c r="D31" s="50" t="s">
        <v>57</v>
      </c>
      <c r="E31" s="51"/>
      <c r="G31" s="13" t="s">
        <v>58</v>
      </c>
      <c r="H31" s="14"/>
      <c r="I31" s="17"/>
      <c r="J31" s="17"/>
      <c r="K31" s="39"/>
      <c r="L31" s="30"/>
      <c r="M31" s="30"/>
      <c r="N31" s="60"/>
    </row>
    <row r="32" spans="1:13" s="9" customFormat="1" ht="11.25">
      <c r="A32" s="9">
        <v>8050</v>
      </c>
      <c r="B32" s="10"/>
      <c r="D32" s="9">
        <v>924</v>
      </c>
      <c r="E32" s="10"/>
      <c r="G32" s="9">
        <v>1197</v>
      </c>
      <c r="H32" s="10"/>
      <c r="I32" s="62" t="s">
        <v>63</v>
      </c>
      <c r="J32" s="19" t="s">
        <v>60</v>
      </c>
      <c r="K32" s="9">
        <f>A23</f>
        <v>640</v>
      </c>
      <c r="L32" s="9">
        <f>M23</f>
        <v>15196</v>
      </c>
      <c r="M32" s="10"/>
    </row>
    <row r="33" spans="2:13" s="9" customFormat="1" ht="12">
      <c r="B33" s="10"/>
      <c r="D33" s="9">
        <v>40</v>
      </c>
      <c r="E33" s="10"/>
      <c r="H33" s="10"/>
      <c r="I33" s="54">
        <f>'Mixt&amp;Batt'!$M$38</f>
        <v>464289</v>
      </c>
      <c r="J33" s="54"/>
      <c r="K33" s="9">
        <f>D23</f>
        <v>1247</v>
      </c>
      <c r="L33" s="9">
        <f>A32</f>
        <v>8050</v>
      </c>
      <c r="M33" s="10"/>
    </row>
    <row r="34" spans="2:13" s="9" customFormat="1" ht="11.25">
      <c r="B34" s="10"/>
      <c r="E34" s="10"/>
      <c r="H34" s="10"/>
      <c r="I34" s="19"/>
      <c r="J34" s="19" t="s">
        <v>61</v>
      </c>
      <c r="K34" s="9">
        <f>G23</f>
        <v>49659</v>
      </c>
      <c r="L34" s="9">
        <f>D32</f>
        <v>924</v>
      </c>
      <c r="M34" s="10"/>
    </row>
    <row r="35" spans="1:14" ht="11.25" customHeight="1">
      <c r="A35" s="9"/>
      <c r="B35" s="10"/>
      <c r="C35" s="9"/>
      <c r="D35" s="9"/>
      <c r="E35" s="10"/>
      <c r="F35" s="9"/>
      <c r="G35" s="9"/>
      <c r="H35" s="10"/>
      <c r="I35" s="54">
        <f>'Accu&amp;Résé'!$M$38</f>
        <v>111436</v>
      </c>
      <c r="J35" s="55"/>
      <c r="K35" s="9">
        <f>J23</f>
        <v>8427</v>
      </c>
      <c r="L35" s="9">
        <f>G32</f>
        <v>1197</v>
      </c>
      <c r="M35" s="10"/>
      <c r="N35" s="9"/>
    </row>
    <row r="36" spans="1:14" ht="11.25" customHeight="1">
      <c r="A36" s="9"/>
      <c r="B36" s="10"/>
      <c r="C36" s="9"/>
      <c r="D36" s="9"/>
      <c r="E36" s="10"/>
      <c r="F36" s="9"/>
      <c r="G36" s="9"/>
      <c r="H36" s="10"/>
      <c r="I36" s="19"/>
      <c r="J36" s="19" t="s">
        <v>62</v>
      </c>
      <c r="K36" s="9"/>
      <c r="L36" s="9"/>
      <c r="M36" s="10"/>
      <c r="N36" s="9"/>
    </row>
    <row r="37" spans="2:14" s="9" customFormat="1" ht="11.25" customHeight="1">
      <c r="B37" s="10"/>
      <c r="E37" s="10"/>
      <c r="H37" s="10"/>
      <c r="I37" s="54">
        <f>M38</f>
        <v>132933</v>
      </c>
      <c r="J37" s="54"/>
      <c r="K37" s="19"/>
      <c r="L37" s="17">
        <f>K32+K33+K34+K35+K36+L32+L33+L34+L35+L36</f>
        <v>85340</v>
      </c>
      <c r="M37" s="52">
        <f>B29+E29+H29+K28+N28+B38+E38+H38</f>
        <v>88145</v>
      </c>
      <c r="N37" s="53"/>
    </row>
    <row r="38" spans="1:14" ht="12.75">
      <c r="A38" s="9">
        <f>SUM(A32:A37)</f>
        <v>8050</v>
      </c>
      <c r="B38" s="10">
        <f>A38-B32-B33-B34-B35-B36-B37</f>
        <v>8050</v>
      </c>
      <c r="C38" s="9"/>
      <c r="D38" s="9">
        <f>SUM(D32:D37)</f>
        <v>964</v>
      </c>
      <c r="E38" s="10">
        <f>D38-E32-E33-E34-E35-E36-E37</f>
        <v>964</v>
      </c>
      <c r="F38" s="9"/>
      <c r="G38" s="9">
        <f>SUM(G32:G37)</f>
        <v>1197</v>
      </c>
      <c r="H38" s="10">
        <f>G38-H32-H33-H34-H35-H36-H37</f>
        <v>1197</v>
      </c>
      <c r="I38" s="56">
        <f>I33+I35+I37</f>
        <v>708658</v>
      </c>
      <c r="J38" s="56"/>
      <c r="K38" s="23" t="s">
        <v>17</v>
      </c>
      <c r="L38" s="20"/>
      <c r="M38" s="48">
        <f>M19+M37</f>
        <v>132933</v>
      </c>
      <c r="N38" s="49"/>
    </row>
  </sheetData>
  <mergeCells count="23">
    <mergeCell ref="A31:B31"/>
    <mergeCell ref="D31:E31"/>
    <mergeCell ref="G22:H22"/>
    <mergeCell ref="K30:N31"/>
    <mergeCell ref="A22:B22"/>
    <mergeCell ref="A3:B3"/>
    <mergeCell ref="D3:E3"/>
    <mergeCell ref="G3:H3"/>
    <mergeCell ref="A12:B12"/>
    <mergeCell ref="D12:E12"/>
    <mergeCell ref="J3:K3"/>
    <mergeCell ref="D22:E22"/>
    <mergeCell ref="K11:N12"/>
    <mergeCell ref="M3:N3"/>
    <mergeCell ref="G12:H12"/>
    <mergeCell ref="J22:K22"/>
    <mergeCell ref="M19:N19"/>
    <mergeCell ref="M38:N38"/>
    <mergeCell ref="M37:N37"/>
    <mergeCell ref="I33:J33"/>
    <mergeCell ref="I35:J35"/>
    <mergeCell ref="I37:J37"/>
    <mergeCell ref="I38:J38"/>
  </mergeCells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&amp;L&amp;8Préparé par Somwé KITENGE&amp;C&amp;8&amp;A&amp;R&amp;D</oddHeader>
    <oddFooter>&amp;L&amp;F&amp;CConfidentiel / GHU&amp;RPage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KITENGE Somwé</cp:lastModifiedBy>
  <cp:lastPrinted>1998-02-01T19:05:38Z</cp:lastPrinted>
  <dcterms:created xsi:type="dcterms:W3CDTF">1996-10-21T11:03:58Z</dcterms:created>
  <cp:category/>
  <cp:version/>
  <cp:contentType/>
  <cp:contentStatus/>
</cp:coreProperties>
</file>